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Blad1" sheetId="1" r:id="rId1"/>
    <sheet name="Blad2" sheetId="2" r:id="rId2"/>
    <sheet name="Blad3" sheetId="3" r:id="rId3"/>
  </sheets>
  <definedNames>
    <definedName name="Excel_BuiltIn_Print_Area" localSheetId="0">'Blad1'!$A$1:$G$12</definedName>
  </definedNames>
  <calcPr fullCalcOnLoad="1"/>
</workbook>
</file>

<file path=xl/sharedStrings.xml><?xml version="1.0" encoding="utf-8"?>
<sst xmlns="http://schemas.openxmlformats.org/spreadsheetml/2006/main" count="74" uniqueCount="59">
  <si>
    <t>Voorstel SP lokale lasten</t>
  </si>
  <si>
    <t>Getallen voor berekening</t>
  </si>
  <si>
    <t>Aantal huishoudens</t>
  </si>
  <si>
    <t>Aantal eenpersoonshuishoudens</t>
  </si>
  <si>
    <t>Aantal hsh met kwijtschelding ASH</t>
  </si>
  <si>
    <t>(70%)</t>
  </si>
  <si>
    <t>Aantal hsh in gemeensch huisvesting</t>
  </si>
  <si>
    <t>Aantal niet-woningen</t>
  </si>
  <si>
    <t>Aantal niet-woningen &gt;200000</t>
  </si>
  <si>
    <t>Aantal rioolaansluitingen</t>
  </si>
  <si>
    <t xml:space="preserve">  waarvan won en niet-won&lt;200000</t>
  </si>
  <si>
    <t>Gem. WOZ-waarde woning</t>
  </si>
  <si>
    <t>Gem. WOZ-waarde niet-woning</t>
  </si>
  <si>
    <t>Totale WOZ-waarde Rotterdam (x1000)</t>
  </si>
  <si>
    <t>Huidige lokale lasten 2015</t>
  </si>
  <si>
    <t>eenheid</t>
  </si>
  <si>
    <t>tarief</t>
  </si>
  <si>
    <t>opbrengst x1000</t>
  </si>
  <si>
    <t>Afvalstoffenheffing</t>
  </si>
  <si>
    <t>huishouden eenpers</t>
  </si>
  <si>
    <t>huishouden meerpers</t>
  </si>
  <si>
    <t>gemeensch huishouden</t>
  </si>
  <si>
    <t>Rioolrecht, basisbedrag</t>
  </si>
  <si>
    <t>perceel</t>
  </si>
  <si>
    <t>Rioolrecht voor niet-won boven 200.000</t>
  </si>
  <si>
    <t>% WOZ-waarde</t>
  </si>
  <si>
    <t>OZB woning</t>
  </si>
  <si>
    <t>OZB niet-woning, eigenaar</t>
  </si>
  <si>
    <t>OZB niet-woning, gebruiker</t>
  </si>
  <si>
    <t>Totale opbrengsten</t>
  </si>
  <si>
    <t>SP-voorstel lokale lasten</t>
  </si>
  <si>
    <t>Vergelijking tarieven 2009 – 2015</t>
  </si>
  <si>
    <t>Afvalstoffenheffing eenpersoonshsh</t>
  </si>
  <si>
    <t>Stijging</t>
  </si>
  <si>
    <t>Afvalstoffenheffing meerpersoonshsh</t>
  </si>
  <si>
    <t>ASH eenpershsh</t>
  </si>
  <si>
    <t>Afvalstoffenheffing gemeensch. huisv</t>
  </si>
  <si>
    <t>ASH meerphsh</t>
  </si>
  <si>
    <t>Rioolrecht</t>
  </si>
  <si>
    <t>Rioolrecht niet-won</t>
  </si>
  <si>
    <t>OZB won</t>
  </si>
  <si>
    <t>OZB niet-won eig</t>
  </si>
  <si>
    <t>OZB niet-won gebr</t>
  </si>
  <si>
    <t>Gemiddeld per huishouden</t>
  </si>
  <si>
    <t>Gewenste stijging OZB voor woningen</t>
  </si>
  <si>
    <t>Gewenste stijging voor gebruikers niet-woningen</t>
  </si>
  <si>
    <t>Noodzakelijke extra stijging eigenaren niet-woningen</t>
  </si>
  <si>
    <t>Effecten voor Rotterdammers</t>
  </si>
  <si>
    <t>College 2015</t>
  </si>
  <si>
    <t>voorstel SP</t>
  </si>
  <si>
    <t>verschil</t>
  </si>
  <si>
    <t>in %</t>
  </si>
  <si>
    <t>Eenpersoonshsh, huurwoning</t>
  </si>
  <si>
    <t>Meerpersoonshsh, huurwoning</t>
  </si>
  <si>
    <t>In gemeenschappelijke huisvesting</t>
  </si>
  <si>
    <t>Eenpersoonshsh, koopwoning waarde</t>
  </si>
  <si>
    <t>Meerpersoonshsh, koopwoning waarde</t>
  </si>
  <si>
    <t>Bedrijfspand (huur), met waarde</t>
  </si>
  <si>
    <t>Bedrijfspand (koop), met waarde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</si>
</sst>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0.00%"/>
    <numFmt numFmtId="168" formatCode="0.0000%"/>
    <numFmt numFmtId="169" formatCode="#,##0"/>
    <numFmt numFmtId="170" formatCode="0%"/>
  </numFmts>
  <fonts count="9">
    <font>
      <sz val="10"/>
      <name val="Arial"/>
      <family val="2"/>
    </font>
    <font>
      <sz val="10"/>
      <name val="Colaborate-Thin"/>
      <family val="0"/>
    </font>
    <font>
      <b/>
      <sz val="14"/>
      <name val="Colaborate-Medium"/>
      <family val="0"/>
    </font>
    <font>
      <sz val="10"/>
      <name val="Colaborate-Medium"/>
      <family val="0"/>
    </font>
    <font>
      <b/>
      <sz val="10"/>
      <name val="Colaborate-Thin"/>
      <family val="0"/>
    </font>
    <font>
      <sz val="10"/>
      <color indexed="8"/>
      <name val="Colaborate-Thin"/>
      <family val="0"/>
    </font>
    <font>
      <i/>
      <sz val="10"/>
      <name val="Colaborate-Thin"/>
      <family val="0"/>
    </font>
    <font>
      <sz val="12"/>
      <color indexed="8"/>
      <name val="Colaborate-Thin"/>
      <family val="0"/>
    </font>
    <font>
      <b/>
      <i/>
      <sz val="10"/>
      <name val="Colaborate-Thi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6" fontId="5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7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 wrapText="1"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wrapText="1"/>
    </xf>
    <xf numFmtId="167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 wrapText="1"/>
    </xf>
    <xf numFmtId="165" fontId="1" fillId="0" borderId="0" xfId="0" applyNumberFormat="1" applyFont="1" applyFill="1" applyAlignment="1">
      <alignment/>
    </xf>
    <xf numFmtId="167" fontId="6" fillId="0" borderId="0" xfId="0" applyNumberFormat="1" applyFont="1" applyAlignment="1">
      <alignment horizontal="right"/>
    </xf>
    <xf numFmtId="164" fontId="7" fillId="0" borderId="0" xfId="0" applyFont="1" applyAlignment="1">
      <alignment/>
    </xf>
    <xf numFmtId="168" fontId="1" fillId="0" borderId="0" xfId="0" applyNumberFormat="1" applyFont="1" applyFill="1" applyAlignment="1">
      <alignment/>
    </xf>
    <xf numFmtId="167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8" fillId="0" borderId="0" xfId="0" applyFont="1" applyAlignment="1">
      <alignment/>
    </xf>
    <xf numFmtId="167" fontId="8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60" zoomScaleNormal="60" workbookViewId="0" topLeftCell="A1">
      <selection activeCell="I21" sqref="I21"/>
    </sheetView>
  </sheetViews>
  <sheetFormatPr defaultColWidth="12.57421875" defaultRowHeight="12.75"/>
  <cols>
    <col min="1" max="1" width="2.28125" style="1" customWidth="1"/>
    <col min="2" max="2" width="45.421875" style="1" customWidth="1"/>
    <col min="3" max="3" width="17.421875" style="1" customWidth="1"/>
    <col min="4" max="4" width="12.140625" style="1" customWidth="1"/>
    <col min="5" max="5" width="8.57421875" style="2" customWidth="1"/>
    <col min="6" max="6" width="14.57421875" style="3" customWidth="1"/>
    <col min="7" max="7" width="19.7109375" style="1" customWidth="1"/>
    <col min="8" max="8" width="15.28125" style="1" customWidth="1"/>
    <col min="9" max="16384" width="11.57421875" style="1" customWidth="1"/>
  </cols>
  <sheetData>
    <row r="1" spans="1:2" ht="12.75">
      <c r="A1" s="4" t="s">
        <v>0</v>
      </c>
      <c r="B1" s="5"/>
    </row>
    <row r="2" ht="12.75">
      <c r="A2" s="6"/>
    </row>
    <row r="3" ht="12.75">
      <c r="A3" s="6" t="s">
        <v>1</v>
      </c>
    </row>
    <row r="4" spans="2:3" ht="12.75">
      <c r="B4" s="1" t="s">
        <v>2</v>
      </c>
      <c r="C4" s="7">
        <v>317855</v>
      </c>
    </row>
    <row r="5" spans="2:3" ht="12.75">
      <c r="B5" s="1" t="s">
        <v>3</v>
      </c>
      <c r="C5" s="7">
        <v>147779</v>
      </c>
    </row>
    <row r="6" spans="2:5" ht="12.75">
      <c r="B6" s="1" t="s">
        <v>4</v>
      </c>
      <c r="C6" s="8">
        <v>50000</v>
      </c>
      <c r="D6" s="9" t="s">
        <v>5</v>
      </c>
      <c r="E6" s="10">
        <f>C6*0.7</f>
        <v>35000</v>
      </c>
    </row>
    <row r="7" spans="2:3" ht="12.75">
      <c r="B7" s="1" t="s">
        <v>6</v>
      </c>
      <c r="C7" s="8">
        <v>12600</v>
      </c>
    </row>
    <row r="8" spans="2:9" ht="12.75">
      <c r="B8" s="1" t="s">
        <v>7</v>
      </c>
      <c r="C8" s="8">
        <v>18747</v>
      </c>
      <c r="I8" s="3"/>
    </row>
    <row r="9" spans="2:3" ht="12.75">
      <c r="B9" s="1" t="s">
        <v>8</v>
      </c>
      <c r="C9" s="8">
        <v>9165</v>
      </c>
    </row>
    <row r="10" spans="2:3" ht="12.75">
      <c r="B10" s="1" t="s">
        <v>9</v>
      </c>
      <c r="C10" s="8">
        <v>323170</v>
      </c>
    </row>
    <row r="11" spans="2:3" ht="12.75">
      <c r="B11" s="1" t="s">
        <v>10</v>
      </c>
      <c r="C11" s="7">
        <v>312170</v>
      </c>
    </row>
    <row r="12" spans="2:3" ht="12.75">
      <c r="B12" s="1" t="s">
        <v>11</v>
      </c>
      <c r="C12" s="8">
        <v>158262</v>
      </c>
    </row>
    <row r="13" spans="2:9" s="1" customFormat="1" ht="12.75">
      <c r="B13" s="1" t="s">
        <v>12</v>
      </c>
      <c r="C13" s="8">
        <v>1192000</v>
      </c>
      <c r="F13" s="11"/>
      <c r="I13" s="12"/>
    </row>
    <row r="14" spans="2:9" s="1" customFormat="1" ht="12.75">
      <c r="B14" s="1" t="s">
        <v>13</v>
      </c>
      <c r="C14" s="8">
        <v>76800000</v>
      </c>
      <c r="I14" s="12"/>
    </row>
    <row r="15" spans="3:9" s="1" customFormat="1" ht="12.75">
      <c r="C15" s="3"/>
      <c r="F15" s="13"/>
      <c r="I15" s="12"/>
    </row>
    <row r="16" ht="12.75">
      <c r="I16" s="12"/>
    </row>
    <row r="17" spans="1:10" ht="12.75">
      <c r="A17" s="6" t="s">
        <v>14</v>
      </c>
      <c r="I17" s="12"/>
      <c r="J17" s="11"/>
    </row>
    <row r="18" spans="1:10" ht="12.75">
      <c r="A18" s="6"/>
      <c r="C18" s="14" t="s">
        <v>15</v>
      </c>
      <c r="D18" s="15" t="s">
        <v>16</v>
      </c>
      <c r="E18" s="16"/>
      <c r="F18" s="17" t="s">
        <v>17</v>
      </c>
      <c r="H18" s="18"/>
      <c r="I18" s="19"/>
      <c r="J18" s="20"/>
    </row>
    <row r="19" spans="2:10" ht="12.75">
      <c r="B19" s="1" t="s">
        <v>18</v>
      </c>
      <c r="C19" s="1" t="s">
        <v>19</v>
      </c>
      <c r="D19" s="13">
        <v>346.8</v>
      </c>
      <c r="F19" s="3">
        <f>(C5)*D19/1000</f>
        <v>51249.7572</v>
      </c>
      <c r="H19" s="18"/>
      <c r="I19" s="19"/>
      <c r="J19" s="20"/>
    </row>
    <row r="20" spans="3:10" s="1" customFormat="1" ht="12.75">
      <c r="C20" s="1" t="s">
        <v>20</v>
      </c>
      <c r="D20" s="13">
        <v>359.7</v>
      </c>
      <c r="F20" s="3">
        <f>(C4-E6-C5)*D20/1000</f>
        <v>48586.837199999994</v>
      </c>
      <c r="H20" s="18"/>
      <c r="I20" s="19"/>
      <c r="J20" s="20"/>
    </row>
    <row r="21" spans="3:10" ht="12.75">
      <c r="C21" s="1" t="s">
        <v>21</v>
      </c>
      <c r="D21" s="21">
        <v>129.5</v>
      </c>
      <c r="F21" s="3">
        <f>D21*C7/1000</f>
        <v>1631.7</v>
      </c>
      <c r="H21" s="17"/>
      <c r="I21" s="22"/>
      <c r="J21" s="17"/>
    </row>
    <row r="22" spans="4:10" ht="12.75">
      <c r="D22" s="21"/>
      <c r="H22" s="17"/>
      <c r="I22" s="22"/>
      <c r="J22" s="17"/>
    </row>
    <row r="23" spans="2:10" ht="12.75">
      <c r="B23" s="1" t="s">
        <v>22</v>
      </c>
      <c r="C23" s="1" t="s">
        <v>23</v>
      </c>
      <c r="D23" s="13">
        <v>178.9</v>
      </c>
      <c r="F23" s="3">
        <f>C11*D23/1000</f>
        <v>55847.213</v>
      </c>
      <c r="H23" s="23"/>
      <c r="I23" s="22"/>
      <c r="J23" s="17"/>
    </row>
    <row r="24" spans="2:9" ht="12.75">
      <c r="B24" s="1" t="s">
        <v>24</v>
      </c>
      <c r="C24" s="1" t="s">
        <v>25</v>
      </c>
      <c r="D24" s="24">
        <v>0.0007122000000000001</v>
      </c>
      <c r="F24" s="3">
        <f>60669-F23</f>
        <v>4821.786999999997</v>
      </c>
      <c r="H24" s="23"/>
      <c r="I24" s="12"/>
    </row>
    <row r="25" spans="2:10" ht="12.75">
      <c r="B25" s="1" t="s">
        <v>26</v>
      </c>
      <c r="C25" s="1" t="s">
        <v>25</v>
      </c>
      <c r="D25" s="24">
        <v>0.001313</v>
      </c>
      <c r="F25" s="3">
        <f>D25*$C$4*$C$12/1000</f>
        <v>66049.63519713</v>
      </c>
      <c r="H25" s="23"/>
      <c r="I25" s="25"/>
      <c r="J25" s="26"/>
    </row>
    <row r="26" spans="2:10" ht="12.75">
      <c r="B26" s="1" t="s">
        <v>27</v>
      </c>
      <c r="C26" s="1" t="s">
        <v>25</v>
      </c>
      <c r="D26" s="24">
        <v>0.0032180000000000004</v>
      </c>
      <c r="F26" s="3">
        <f aca="true" t="shared" si="0" ref="F26:F27">D26*C$13*$C$8/1000</f>
        <v>71910.79243200002</v>
      </c>
      <c r="I26" s="26"/>
      <c r="J26" s="26"/>
    </row>
    <row r="27" spans="2:10" ht="12.75">
      <c r="B27" s="1" t="s">
        <v>28</v>
      </c>
      <c r="C27" s="1" t="s">
        <v>25</v>
      </c>
      <c r="D27" s="24">
        <v>0.0026180000000000005</v>
      </c>
      <c r="F27" s="3">
        <f t="shared" si="0"/>
        <v>58502.93803200001</v>
      </c>
      <c r="I27" s="26"/>
      <c r="J27" s="26"/>
    </row>
    <row r="28" spans="9:10" ht="12.75">
      <c r="I28" s="26"/>
      <c r="J28" s="26"/>
    </row>
    <row r="29" spans="2:6" ht="12.75">
      <c r="B29" s="1" t="s">
        <v>29</v>
      </c>
      <c r="F29" s="3">
        <f>SUM(F19:F27)</f>
        <v>358600.66006113007</v>
      </c>
    </row>
    <row r="33" ht="12.75">
      <c r="A33" s="6" t="s">
        <v>30</v>
      </c>
    </row>
    <row r="34" spans="1:8" ht="12.75">
      <c r="A34" s="6"/>
      <c r="C34" s="14" t="s">
        <v>15</v>
      </c>
      <c r="D34" s="15" t="s">
        <v>16</v>
      </c>
      <c r="E34" s="16"/>
      <c r="F34" s="17" t="s">
        <v>17</v>
      </c>
      <c r="H34" s="14" t="s">
        <v>31</v>
      </c>
    </row>
    <row r="35" spans="2:11" ht="12.75">
      <c r="B35" s="1" t="s">
        <v>32</v>
      </c>
      <c r="D35" s="2">
        <v>0</v>
      </c>
      <c r="F35" s="3">
        <f>D35*C5/1000</f>
        <v>0</v>
      </c>
      <c r="H35" s="14"/>
      <c r="I35" s="14">
        <v>2009</v>
      </c>
      <c r="J35" s="14">
        <v>2014</v>
      </c>
      <c r="K35" s="14" t="s">
        <v>33</v>
      </c>
    </row>
    <row r="36" spans="2:11" ht="12.75">
      <c r="B36" s="1" t="s">
        <v>34</v>
      </c>
      <c r="D36" s="2">
        <v>0</v>
      </c>
      <c r="F36" s="3">
        <f>D36*(C4-C5)/1000</f>
        <v>0</v>
      </c>
      <c r="H36" s="14" t="s">
        <v>35</v>
      </c>
      <c r="I36" s="1">
        <f aca="true" t="shared" si="1" ref="I36:I37">259.04</f>
        <v>259.04</v>
      </c>
      <c r="J36" s="13">
        <v>346.8</v>
      </c>
      <c r="K36" s="27">
        <f aca="true" t="shared" si="2" ref="K36:K37">(J36/I36)-1</f>
        <v>0.3387893761581222</v>
      </c>
    </row>
    <row r="37" spans="2:11" ht="12.75">
      <c r="B37" s="1" t="s">
        <v>36</v>
      </c>
      <c r="D37" s="2">
        <v>0</v>
      </c>
      <c r="F37" s="3">
        <f>D37*C7/1000</f>
        <v>0</v>
      </c>
      <c r="H37" s="14" t="s">
        <v>37</v>
      </c>
      <c r="I37" s="1">
        <f t="shared" si="1"/>
        <v>259.04</v>
      </c>
      <c r="J37" s="13">
        <v>359.7</v>
      </c>
      <c r="K37" s="27">
        <f t="shared" si="2"/>
        <v>0.3885886349598515</v>
      </c>
    </row>
    <row r="38" spans="2:11" ht="12.75">
      <c r="B38" s="1" t="s">
        <v>38</v>
      </c>
      <c r="C38" s="1" t="s">
        <v>25</v>
      </c>
      <c r="D38" s="11">
        <f>F38/C14</f>
        <v>0.0007899609375</v>
      </c>
      <c r="F38" s="3">
        <f>F23+F24</f>
        <v>60669</v>
      </c>
      <c r="H38" s="14"/>
      <c r="K38" s="27"/>
    </row>
    <row r="39" spans="2:11" ht="12.75">
      <c r="B39" s="1" t="s">
        <v>26</v>
      </c>
      <c r="C39" s="1" t="s">
        <v>25</v>
      </c>
      <c r="D39" s="11">
        <f>D25*(1+C$46)</f>
        <v>0.00229775</v>
      </c>
      <c r="F39" s="3">
        <f>D39*$C$4*$C$12/1000</f>
        <v>115586.8615949775</v>
      </c>
      <c r="H39" s="14" t="s">
        <v>38</v>
      </c>
      <c r="I39" s="1">
        <f>173.08</f>
        <v>173.08</v>
      </c>
      <c r="J39" s="13">
        <v>178.9</v>
      </c>
      <c r="K39" s="27">
        <f aca="true" t="shared" si="3" ref="K39:K43">(J39/I39)-1</f>
        <v>0.033626068869886616</v>
      </c>
    </row>
    <row r="40" spans="2:11" ht="12.75">
      <c r="B40" s="1" t="s">
        <v>27</v>
      </c>
      <c r="C40" s="1" t="s">
        <v>25</v>
      </c>
      <c r="D40" s="11">
        <f>D26*(1+C$48)</f>
        <v>0.005541909543744116</v>
      </c>
      <c r="F40" s="3">
        <f aca="true" t="shared" si="4" ref="F40:F41">D40*C$13*$C$8/1000</f>
        <v>123841.86043415256</v>
      </c>
      <c r="H40" s="14" t="s">
        <v>39</v>
      </c>
      <c r="I40" s="11">
        <v>0.000689</v>
      </c>
      <c r="J40" s="24">
        <v>0.0007122000000000001</v>
      </c>
      <c r="K40" s="27">
        <f t="shared" si="3"/>
        <v>0.033671988388969565</v>
      </c>
    </row>
    <row r="41" spans="2:11" ht="12.75">
      <c r="B41" s="1" t="s">
        <v>28</v>
      </c>
      <c r="C41" s="1" t="s">
        <v>25</v>
      </c>
      <c r="D41" s="11">
        <v>0.0026180000000000005</v>
      </c>
      <c r="F41" s="3">
        <f t="shared" si="4"/>
        <v>58502.93803200001</v>
      </c>
      <c r="H41" s="14" t="s">
        <v>40</v>
      </c>
      <c r="I41" s="11">
        <v>0.001103</v>
      </c>
      <c r="J41" s="24">
        <v>0.001313</v>
      </c>
      <c r="K41" s="27">
        <f t="shared" si="3"/>
        <v>0.1903898458748865</v>
      </c>
    </row>
    <row r="42" spans="8:11" ht="12.75">
      <c r="H42" s="14" t="s">
        <v>41</v>
      </c>
      <c r="I42" s="11">
        <v>0.002601</v>
      </c>
      <c r="J42" s="24">
        <v>0.0032180000000000004</v>
      </c>
      <c r="K42" s="27">
        <f t="shared" si="3"/>
        <v>0.23721645520953483</v>
      </c>
    </row>
    <row r="43" spans="2:11" ht="12.75">
      <c r="B43" s="1" t="s">
        <v>29</v>
      </c>
      <c r="F43" s="3">
        <f>SUM(F35:F41)</f>
        <v>358600.6600611301</v>
      </c>
      <c r="H43" s="14" t="s">
        <v>42</v>
      </c>
      <c r="I43" s="11">
        <v>0.0019410000000000002</v>
      </c>
      <c r="J43" s="24">
        <v>0.0026180000000000005</v>
      </c>
      <c r="K43" s="27">
        <f t="shared" si="3"/>
        <v>0.34878928387429164</v>
      </c>
    </row>
    <row r="44" ht="12.75">
      <c r="B44" s="1" t="s">
        <v>43</v>
      </c>
    </row>
    <row r="46" spans="2:6" s="6" customFormat="1" ht="12.75">
      <c r="B46" s="28" t="s">
        <v>44</v>
      </c>
      <c r="C46" s="29">
        <v>0.75</v>
      </c>
      <c r="E46" s="30"/>
      <c r="F46" s="31"/>
    </row>
    <row r="47" spans="2:6" s="6" customFormat="1" ht="12.75">
      <c r="B47" s="28" t="s">
        <v>45</v>
      </c>
      <c r="C47" s="29">
        <v>0</v>
      </c>
      <c r="E47" s="30"/>
      <c r="F47" s="31"/>
    </row>
    <row r="48" spans="2:6" s="6" customFormat="1" ht="12.75">
      <c r="B48" s="28" t="s">
        <v>46</v>
      </c>
      <c r="C48" s="29">
        <f>(F29-F35-F36-F37-F38-F39-F41)/(F26)-1</f>
        <v>0.7221595847557847</v>
      </c>
      <c r="E48" s="30"/>
      <c r="F48" s="31"/>
    </row>
    <row r="49" spans="2:3" ht="12.75">
      <c r="B49" s="14"/>
      <c r="C49" s="12"/>
    </row>
    <row r="50" ht="12.75">
      <c r="A50" s="6" t="s">
        <v>47</v>
      </c>
    </row>
    <row r="51" s="1" customFormat="1" ht="12.75"/>
    <row r="52" spans="4:7" ht="12.75">
      <c r="D52" s="15" t="s">
        <v>48</v>
      </c>
      <c r="E52" s="16" t="s">
        <v>49</v>
      </c>
      <c r="F52" s="17" t="s">
        <v>50</v>
      </c>
      <c r="G52" s="15" t="s">
        <v>51</v>
      </c>
    </row>
    <row r="53" spans="4:7" ht="12.75">
      <c r="D53" s="2"/>
      <c r="F53" s="2"/>
      <c r="G53" s="27"/>
    </row>
    <row r="54" spans="4:7" ht="12.75">
      <c r="D54" s="2"/>
      <c r="F54" s="2"/>
      <c r="G54" s="27"/>
    </row>
    <row r="55" spans="2:7" ht="12.75">
      <c r="B55" s="1" t="s">
        <v>52</v>
      </c>
      <c r="D55" s="13">
        <v>346.8</v>
      </c>
      <c r="E55" s="2">
        <f aca="true" t="shared" si="5" ref="E55:E57">D35</f>
        <v>0</v>
      </c>
      <c r="F55" s="2">
        <f aca="true" t="shared" si="6" ref="F55:F57">E55-D55</f>
        <v>-346.8</v>
      </c>
      <c r="G55" s="27">
        <f aca="true" t="shared" si="7" ref="G55:G57">F55/D55</f>
        <v>-1</v>
      </c>
    </row>
    <row r="56" spans="2:7" ht="12.75">
      <c r="B56" s="1" t="s">
        <v>53</v>
      </c>
      <c r="D56" s="13">
        <v>359.7</v>
      </c>
      <c r="E56" s="2">
        <f t="shared" si="5"/>
        <v>0</v>
      </c>
      <c r="F56" s="2">
        <f t="shared" si="6"/>
        <v>-359.7</v>
      </c>
      <c r="G56" s="27">
        <f t="shared" si="7"/>
        <v>-1</v>
      </c>
    </row>
    <row r="57" spans="2:10" ht="12.75">
      <c r="B57" s="1" t="s">
        <v>54</v>
      </c>
      <c r="D57" s="2">
        <f>D21</f>
        <v>129.5</v>
      </c>
      <c r="E57" s="2">
        <f t="shared" si="5"/>
        <v>0</v>
      </c>
      <c r="F57" s="2">
        <f t="shared" si="6"/>
        <v>-129.5</v>
      </c>
      <c r="G57" s="27">
        <f t="shared" si="7"/>
        <v>-1</v>
      </c>
      <c r="I57" s="2"/>
      <c r="J57" s="3"/>
    </row>
    <row r="58" spans="4:10" ht="12.75">
      <c r="D58" s="2"/>
      <c r="F58" s="2"/>
      <c r="G58" s="27"/>
      <c r="I58" s="2"/>
      <c r="J58" s="3"/>
    </row>
    <row r="59" spans="2:7" ht="12.75">
      <c r="B59" s="1" t="s">
        <v>55</v>
      </c>
      <c r="C59" s="32">
        <v>100000</v>
      </c>
      <c r="D59" s="2">
        <f aca="true" t="shared" si="8" ref="D59:D69">$D$19+$D$23+($D$25*C59)</f>
        <v>657</v>
      </c>
      <c r="E59" s="2">
        <f aca="true" t="shared" si="9" ref="E59:E69">$D$36+($D$38+$D$39)*C59</f>
        <v>308.77109375</v>
      </c>
      <c r="F59" s="2">
        <f aca="true" t="shared" si="10" ref="F59:F69">E59-D59</f>
        <v>-348.22890625</v>
      </c>
      <c r="G59" s="27">
        <f aca="true" t="shared" si="11" ref="G59:G69">F59/D59</f>
        <v>-0.5300287766362253</v>
      </c>
    </row>
    <row r="60" spans="3:7" ht="12.75">
      <c r="C60" s="32">
        <v>150000</v>
      </c>
      <c r="D60" s="2">
        <f t="shared" si="8"/>
        <v>722.6500000000001</v>
      </c>
      <c r="E60" s="2">
        <f t="shared" si="9"/>
        <v>463.15664062499997</v>
      </c>
      <c r="F60" s="2">
        <f t="shared" si="10"/>
        <v>-259.4933593750001</v>
      </c>
      <c r="G60" s="27">
        <f t="shared" si="11"/>
        <v>-0.3590858083096936</v>
      </c>
    </row>
    <row r="61" spans="3:7" ht="12.75">
      <c r="C61" s="32">
        <v>200000</v>
      </c>
      <c r="D61" s="2">
        <f t="shared" si="8"/>
        <v>788.3</v>
      </c>
      <c r="E61" s="2">
        <f t="shared" si="9"/>
        <v>617.5421875</v>
      </c>
      <c r="F61" s="2">
        <f t="shared" si="10"/>
        <v>-170.7578125</v>
      </c>
      <c r="G61" s="27">
        <f t="shared" si="11"/>
        <v>-0.21661526385893695</v>
      </c>
    </row>
    <row r="62" spans="3:7" ht="12.75">
      <c r="C62" s="32">
        <v>250000</v>
      </c>
      <c r="D62" s="2">
        <f t="shared" si="8"/>
        <v>853.95</v>
      </c>
      <c r="E62" s="2">
        <f t="shared" si="9"/>
        <v>771.927734375</v>
      </c>
      <c r="F62" s="2">
        <f t="shared" si="10"/>
        <v>-82.02226562500005</v>
      </c>
      <c r="G62" s="27">
        <f t="shared" si="11"/>
        <v>-0.09605043108495818</v>
      </c>
    </row>
    <row r="63" spans="3:7" ht="12.75">
      <c r="C63" s="32">
        <v>300000</v>
      </c>
      <c r="D63" s="2">
        <f t="shared" si="8"/>
        <v>919.6</v>
      </c>
      <c r="E63" s="2">
        <f t="shared" si="9"/>
        <v>926.3132812499999</v>
      </c>
      <c r="F63" s="2">
        <f t="shared" si="10"/>
        <v>6.713281249999909</v>
      </c>
      <c r="G63" s="27">
        <f t="shared" si="11"/>
        <v>0.007300218845149966</v>
      </c>
    </row>
    <row r="64" spans="3:7" ht="12.75">
      <c r="C64" s="32">
        <v>350000</v>
      </c>
      <c r="D64" s="2">
        <f t="shared" si="8"/>
        <v>985.25</v>
      </c>
      <c r="E64" s="2">
        <f t="shared" si="9"/>
        <v>1080.698828125</v>
      </c>
      <c r="F64" s="2">
        <f t="shared" si="10"/>
        <v>95.44882812500009</v>
      </c>
      <c r="G64" s="27">
        <f t="shared" si="11"/>
        <v>0.09687777531083491</v>
      </c>
    </row>
    <row r="65" spans="3:7" ht="12.75">
      <c r="C65" s="32">
        <v>400000</v>
      </c>
      <c r="D65" s="2">
        <f t="shared" si="8"/>
        <v>1050.9</v>
      </c>
      <c r="E65" s="2">
        <f t="shared" si="9"/>
        <v>1235.084375</v>
      </c>
      <c r="F65" s="2">
        <f t="shared" si="10"/>
        <v>184.18437499999982</v>
      </c>
      <c r="G65" s="27">
        <f t="shared" si="11"/>
        <v>0.175263464649348</v>
      </c>
    </row>
    <row r="66" spans="3:7" ht="12.75">
      <c r="C66" s="32">
        <v>450000</v>
      </c>
      <c r="D66" s="2">
        <f t="shared" si="8"/>
        <v>1116.5500000000002</v>
      </c>
      <c r="E66" s="2">
        <f t="shared" si="9"/>
        <v>1389.469921875</v>
      </c>
      <c r="F66" s="2">
        <f t="shared" si="10"/>
        <v>272.9199218749998</v>
      </c>
      <c r="G66" s="27">
        <f t="shared" si="11"/>
        <v>0.24443143779947135</v>
      </c>
    </row>
    <row r="67" spans="3:7" ht="12.75">
      <c r="C67" s="32">
        <v>500000</v>
      </c>
      <c r="D67" s="2">
        <f t="shared" si="8"/>
        <v>1182.2</v>
      </c>
      <c r="E67" s="2">
        <f t="shared" si="9"/>
        <v>1543.85546875</v>
      </c>
      <c r="F67" s="2">
        <f t="shared" si="10"/>
        <v>361.65546874999995</v>
      </c>
      <c r="G67" s="27">
        <f t="shared" si="11"/>
        <v>0.30591733103535773</v>
      </c>
    </row>
    <row r="68" spans="3:7" ht="12.75">
      <c r="C68" s="32">
        <v>1000000</v>
      </c>
      <c r="D68" s="2">
        <f t="shared" si="8"/>
        <v>1838.7</v>
      </c>
      <c r="E68" s="2">
        <f t="shared" si="9"/>
        <v>3087.7109375</v>
      </c>
      <c r="F68" s="2">
        <f t="shared" si="10"/>
        <v>1249.0109375</v>
      </c>
      <c r="G68" s="27">
        <f t="shared" si="11"/>
        <v>0.679290225431011</v>
      </c>
    </row>
    <row r="69" spans="3:7" ht="12.75">
      <c r="C69" s="32">
        <v>2000000</v>
      </c>
      <c r="D69" s="2">
        <f t="shared" si="8"/>
        <v>3151.7</v>
      </c>
      <c r="E69" s="2">
        <f t="shared" si="9"/>
        <v>6175.421875</v>
      </c>
      <c r="F69" s="2">
        <f t="shared" si="10"/>
        <v>3023.721875</v>
      </c>
      <c r="G69" s="27">
        <f t="shared" si="11"/>
        <v>0.959393938192087</v>
      </c>
    </row>
    <row r="70" spans="4:7" ht="12.75">
      <c r="D70" s="2"/>
      <c r="F70" s="2"/>
      <c r="G70" s="27"/>
    </row>
    <row r="71" spans="4:7" ht="12.75">
      <c r="D71" s="2"/>
      <c r="F71" s="2"/>
      <c r="G71" s="27"/>
    </row>
    <row r="72" spans="2:7" ht="12.75">
      <c r="B72" s="1" t="s">
        <v>56</v>
      </c>
      <c r="C72" s="32">
        <v>100000</v>
      </c>
      <c r="D72" s="2">
        <f aca="true" t="shared" si="12" ref="D72:D82">$D$20+$D$23+($D$25*C72)</f>
        <v>669.9</v>
      </c>
      <c r="E72" s="2">
        <f aca="true" t="shared" si="13" ref="E72:E82">$D$36+($D$38+$D$39)*C72</f>
        <v>308.77109375</v>
      </c>
      <c r="F72" s="2">
        <f aca="true" t="shared" si="14" ref="F72:F82">E72-D72</f>
        <v>-361.12890625</v>
      </c>
      <c r="G72" s="27">
        <f aca="true" t="shared" si="15" ref="G72:G82">F72/D72</f>
        <v>-0.5390788270637409</v>
      </c>
    </row>
    <row r="73" spans="3:7" ht="12.75">
      <c r="C73" s="32">
        <v>150000</v>
      </c>
      <c r="D73" s="2">
        <f t="shared" si="12"/>
        <v>735.55</v>
      </c>
      <c r="E73" s="2">
        <f t="shared" si="13"/>
        <v>463.15664062499997</v>
      </c>
      <c r="F73" s="2">
        <f t="shared" si="14"/>
        <v>-272.393359375</v>
      </c>
      <c r="G73" s="27">
        <f t="shared" si="15"/>
        <v>-0.37032609526884647</v>
      </c>
    </row>
    <row r="74" spans="3:7" ht="12.75">
      <c r="C74" s="32">
        <v>200000</v>
      </c>
      <c r="D74" s="2">
        <f t="shared" si="12"/>
        <v>801.2</v>
      </c>
      <c r="E74" s="2">
        <f t="shared" si="13"/>
        <v>617.5421875</v>
      </c>
      <c r="F74" s="2">
        <f t="shared" si="14"/>
        <v>-183.6578125000001</v>
      </c>
      <c r="G74" s="27">
        <f t="shared" si="15"/>
        <v>-0.22922842299051432</v>
      </c>
    </row>
    <row r="75" spans="3:7" ht="12.75">
      <c r="C75" s="32">
        <v>250000</v>
      </c>
      <c r="D75" s="2">
        <f t="shared" si="12"/>
        <v>866.85</v>
      </c>
      <c r="E75" s="2">
        <f t="shared" si="13"/>
        <v>771.927734375</v>
      </c>
      <c r="F75" s="2">
        <f t="shared" si="14"/>
        <v>-94.92226562500002</v>
      </c>
      <c r="G75" s="27">
        <f t="shared" si="15"/>
        <v>-0.1095025271096499</v>
      </c>
    </row>
    <row r="76" spans="3:7" ht="12.75">
      <c r="C76" s="32">
        <v>300000</v>
      </c>
      <c r="D76" s="2">
        <f t="shared" si="12"/>
        <v>932.5</v>
      </c>
      <c r="E76" s="2">
        <f t="shared" si="13"/>
        <v>926.3132812499999</v>
      </c>
      <c r="F76" s="2">
        <f t="shared" si="14"/>
        <v>-6.186718750000068</v>
      </c>
      <c r="G76" s="27">
        <f t="shared" si="15"/>
        <v>-0.006634550938337875</v>
      </c>
    </row>
    <row r="77" spans="3:7" ht="12.75">
      <c r="C77" s="32">
        <v>350000</v>
      </c>
      <c r="D77" s="2">
        <f t="shared" si="12"/>
        <v>998.15</v>
      </c>
      <c r="E77" s="2">
        <f t="shared" si="13"/>
        <v>1080.698828125</v>
      </c>
      <c r="F77" s="2">
        <f t="shared" si="14"/>
        <v>82.54882812500011</v>
      </c>
      <c r="G77" s="27">
        <f t="shared" si="15"/>
        <v>0.08270182650403257</v>
      </c>
    </row>
    <row r="78" spans="3:7" ht="12.75">
      <c r="C78" s="32">
        <v>400000</v>
      </c>
      <c r="D78" s="2">
        <f t="shared" si="12"/>
        <v>1063.8</v>
      </c>
      <c r="E78" s="2">
        <f t="shared" si="13"/>
        <v>1235.084375</v>
      </c>
      <c r="F78" s="2">
        <f t="shared" si="14"/>
        <v>171.28437499999995</v>
      </c>
      <c r="G78" s="27">
        <f t="shared" si="15"/>
        <v>0.16101182083098323</v>
      </c>
    </row>
    <row r="79" spans="3:7" ht="12.75">
      <c r="C79" s="32">
        <v>450000</v>
      </c>
      <c r="D79" s="2">
        <f t="shared" si="12"/>
        <v>1129.45</v>
      </c>
      <c r="E79" s="2">
        <f t="shared" si="13"/>
        <v>1389.469921875</v>
      </c>
      <c r="F79" s="2">
        <f t="shared" si="14"/>
        <v>260.0199218749999</v>
      </c>
      <c r="G79" s="27">
        <f t="shared" si="15"/>
        <v>0.23021817864889982</v>
      </c>
    </row>
    <row r="80" spans="3:7" ht="12.75">
      <c r="C80" s="32">
        <v>500000</v>
      </c>
      <c r="D80" s="2">
        <f t="shared" si="12"/>
        <v>1195.1</v>
      </c>
      <c r="E80" s="2">
        <f t="shared" si="13"/>
        <v>1543.85546875</v>
      </c>
      <c r="F80" s="2">
        <f t="shared" si="14"/>
        <v>348.7554687500001</v>
      </c>
      <c r="G80" s="27">
        <f t="shared" si="15"/>
        <v>0.29182116036314965</v>
      </c>
    </row>
    <row r="81" spans="3:7" ht="12.75">
      <c r="C81" s="32">
        <v>1000000</v>
      </c>
      <c r="D81" s="2">
        <f t="shared" si="12"/>
        <v>1851.6</v>
      </c>
      <c r="E81" s="2">
        <f t="shared" si="13"/>
        <v>3087.7109375</v>
      </c>
      <c r="F81" s="2">
        <f t="shared" si="14"/>
        <v>1236.1109375</v>
      </c>
      <c r="G81" s="27">
        <f t="shared" si="15"/>
        <v>0.6675906985850076</v>
      </c>
    </row>
    <row r="82" spans="3:7" ht="12.75">
      <c r="C82" s="32">
        <v>2000000</v>
      </c>
      <c r="D82" s="2">
        <f t="shared" si="12"/>
        <v>3164.6</v>
      </c>
      <c r="E82" s="2">
        <f t="shared" si="13"/>
        <v>6175.421875</v>
      </c>
      <c r="F82" s="2">
        <f t="shared" si="14"/>
        <v>3010.821875</v>
      </c>
      <c r="G82" s="27">
        <f t="shared" si="15"/>
        <v>0.9514067733678823</v>
      </c>
    </row>
    <row r="83" spans="3:7" ht="12.75">
      <c r="C83" s="32"/>
      <c r="D83" s="2"/>
      <c r="F83" s="2"/>
      <c r="G83" s="27"/>
    </row>
    <row r="84" spans="2:7" ht="12.75">
      <c r="B84" s="1" t="s">
        <v>57</v>
      </c>
      <c r="C84" s="32">
        <v>100000</v>
      </c>
      <c r="D84" s="2">
        <f aca="true" t="shared" si="16" ref="D84:D90">$D$27*C84</f>
        <v>261.80000000000007</v>
      </c>
      <c r="E84" s="2">
        <f aca="true" t="shared" si="17" ref="E84:E90">$D$41*C84</f>
        <v>261.80000000000007</v>
      </c>
      <c r="F84" s="2">
        <f aca="true" t="shared" si="18" ref="F84:F90">E84-D84</f>
        <v>0</v>
      </c>
      <c r="G84" s="27">
        <f aca="true" t="shared" si="19" ref="G84:G90">F84/D84</f>
        <v>0</v>
      </c>
    </row>
    <row r="85" spans="3:7" ht="12.75">
      <c r="C85" s="32">
        <v>200000</v>
      </c>
      <c r="D85" s="2">
        <f t="shared" si="16"/>
        <v>523.6000000000001</v>
      </c>
      <c r="E85" s="2">
        <f t="shared" si="17"/>
        <v>523.6000000000001</v>
      </c>
      <c r="F85" s="2">
        <f t="shared" si="18"/>
        <v>0</v>
      </c>
      <c r="G85" s="27">
        <f t="shared" si="19"/>
        <v>0</v>
      </c>
    </row>
    <row r="86" spans="3:7" ht="12.75">
      <c r="C86" s="32">
        <v>300000</v>
      </c>
      <c r="D86" s="2">
        <f t="shared" si="16"/>
        <v>785.4000000000002</v>
      </c>
      <c r="E86" s="2">
        <f t="shared" si="17"/>
        <v>785.4000000000002</v>
      </c>
      <c r="F86" s="2">
        <f t="shared" si="18"/>
        <v>0</v>
      </c>
      <c r="G86" s="27">
        <f t="shared" si="19"/>
        <v>0</v>
      </c>
    </row>
    <row r="87" spans="3:7" ht="12.75">
      <c r="C87" s="32">
        <v>500000</v>
      </c>
      <c r="D87" s="2">
        <f t="shared" si="16"/>
        <v>1309.0000000000002</v>
      </c>
      <c r="E87" s="2">
        <f t="shared" si="17"/>
        <v>1309.0000000000002</v>
      </c>
      <c r="F87" s="2">
        <f t="shared" si="18"/>
        <v>0</v>
      </c>
      <c r="G87" s="27">
        <f t="shared" si="19"/>
        <v>0</v>
      </c>
    </row>
    <row r="88" spans="3:7" ht="12.75">
      <c r="C88" s="32">
        <v>1000000</v>
      </c>
      <c r="D88" s="2">
        <f t="shared" si="16"/>
        <v>2618.0000000000005</v>
      </c>
      <c r="E88" s="2">
        <f t="shared" si="17"/>
        <v>2618.0000000000005</v>
      </c>
      <c r="F88" s="2">
        <f t="shared" si="18"/>
        <v>0</v>
      </c>
      <c r="G88" s="27">
        <f t="shared" si="19"/>
        <v>0</v>
      </c>
    </row>
    <row r="89" spans="3:7" ht="12.75">
      <c r="C89" s="32">
        <v>2000000</v>
      </c>
      <c r="D89" s="2">
        <f t="shared" si="16"/>
        <v>5236.000000000001</v>
      </c>
      <c r="E89" s="2">
        <f t="shared" si="17"/>
        <v>5236.000000000001</v>
      </c>
      <c r="F89" s="2">
        <f t="shared" si="18"/>
        <v>0</v>
      </c>
      <c r="G89" s="27">
        <f t="shared" si="19"/>
        <v>0</v>
      </c>
    </row>
    <row r="90" spans="3:7" ht="12.75">
      <c r="C90" s="32">
        <v>10000000</v>
      </c>
      <c r="D90" s="2">
        <f t="shared" si="16"/>
        <v>26180.000000000004</v>
      </c>
      <c r="E90" s="2">
        <f t="shared" si="17"/>
        <v>26180.000000000004</v>
      </c>
      <c r="F90" s="2">
        <f t="shared" si="18"/>
        <v>0</v>
      </c>
      <c r="G90" s="27">
        <f t="shared" si="19"/>
        <v>0</v>
      </c>
    </row>
    <row r="91" spans="3:7" ht="12.75">
      <c r="C91" s="32"/>
      <c r="D91" s="2"/>
      <c r="F91" s="2"/>
      <c r="G91" s="27"/>
    </row>
    <row r="92" spans="2:7" ht="12.75">
      <c r="B92" s="1" t="s">
        <v>58</v>
      </c>
      <c r="C92" s="32">
        <v>100000</v>
      </c>
      <c r="D92" s="2">
        <f aca="true" t="shared" si="20" ref="D92:D93">$D$23+($D$26+$D$27)*C92</f>
        <v>762.5000000000001</v>
      </c>
      <c r="E92" s="2">
        <f aca="true" t="shared" si="21" ref="E92:E98">($D$38+$D$40+$D$41)*C92</f>
        <v>894.9870481244116</v>
      </c>
      <c r="F92" s="2">
        <f aca="true" t="shared" si="22" ref="F92:F98">E92-D92</f>
        <v>132.48704812441144</v>
      </c>
      <c r="G92" s="27">
        <f aca="true" t="shared" si="23" ref="G92:G98">F92/D92</f>
        <v>0.17375350573693302</v>
      </c>
    </row>
    <row r="93" spans="3:7" ht="12.75">
      <c r="C93" s="32">
        <v>200000</v>
      </c>
      <c r="D93" s="2">
        <f t="shared" si="20"/>
        <v>1346.1000000000004</v>
      </c>
      <c r="E93" s="2">
        <f t="shared" si="21"/>
        <v>1789.9740962488231</v>
      </c>
      <c r="F93" s="2">
        <f t="shared" si="22"/>
        <v>443.87409624882275</v>
      </c>
      <c r="G93" s="27">
        <f t="shared" si="23"/>
        <v>0.3297482328570111</v>
      </c>
    </row>
    <row r="94" spans="3:7" ht="12.75">
      <c r="C94" s="32">
        <v>300000</v>
      </c>
      <c r="D94" s="2">
        <f aca="true" t="shared" si="24" ref="D94:D98">$D$23+($D$26+$D$27)*C94+($D$24*(C94-200000))</f>
        <v>2000.9200000000003</v>
      </c>
      <c r="E94" s="2">
        <f t="shared" si="21"/>
        <v>2684.9611443732347</v>
      </c>
      <c r="F94" s="2">
        <f t="shared" si="22"/>
        <v>684.0411443732344</v>
      </c>
      <c r="G94" s="27">
        <f t="shared" si="23"/>
        <v>0.34186331506168877</v>
      </c>
    </row>
    <row r="95" spans="3:7" ht="12.75">
      <c r="C95" s="32">
        <v>500000</v>
      </c>
      <c r="D95" s="2">
        <f t="shared" si="24"/>
        <v>3310.5600000000004</v>
      </c>
      <c r="E95" s="2">
        <f t="shared" si="21"/>
        <v>4474.935240622058</v>
      </c>
      <c r="F95" s="2">
        <f t="shared" si="22"/>
        <v>1164.3752406220574</v>
      </c>
      <c r="G95" s="27">
        <f t="shared" si="23"/>
        <v>0.3517154924309051</v>
      </c>
    </row>
    <row r="96" spans="3:7" ht="12.75">
      <c r="C96" s="32">
        <v>1000000</v>
      </c>
      <c r="D96" s="2">
        <f t="shared" si="24"/>
        <v>6584.660000000001</v>
      </c>
      <c r="E96" s="2">
        <f t="shared" si="21"/>
        <v>8949.870481244116</v>
      </c>
      <c r="F96" s="2">
        <f t="shared" si="22"/>
        <v>2365.210481244115</v>
      </c>
      <c r="G96" s="27">
        <f t="shared" si="23"/>
        <v>0.3592000925247643</v>
      </c>
    </row>
    <row r="97" spans="3:7" ht="12.75">
      <c r="C97" s="32">
        <v>2000000</v>
      </c>
      <c r="D97" s="2">
        <f t="shared" si="24"/>
        <v>13132.86</v>
      </c>
      <c r="E97" s="2">
        <f t="shared" si="21"/>
        <v>17899.74096248823</v>
      </c>
      <c r="F97" s="2">
        <f t="shared" si="22"/>
        <v>4766.880962488231</v>
      </c>
      <c r="G97" s="27">
        <f t="shared" si="23"/>
        <v>0.3629735611655215</v>
      </c>
    </row>
    <row r="98" spans="3:7" ht="12.75">
      <c r="C98" s="32">
        <v>10000000</v>
      </c>
      <c r="D98" s="2">
        <f t="shared" si="24"/>
        <v>65518.46000000001</v>
      </c>
      <c r="E98" s="2">
        <f t="shared" si="21"/>
        <v>89498.70481244117</v>
      </c>
      <c r="F98" s="2">
        <f t="shared" si="22"/>
        <v>23980.24481244116</v>
      </c>
      <c r="G98" s="27">
        <f t="shared" si="23"/>
        <v>0.366007455188067</v>
      </c>
    </row>
  </sheetData>
  <sheetProtection selectLockedCells="1" selectUnlockedCells="1"/>
  <printOptions/>
  <pageMargins left="0.39375" right="0.393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Querien Velter</cp:lastModifiedBy>
  <dcterms:created xsi:type="dcterms:W3CDTF">2008-10-02T13:09:29Z</dcterms:created>
  <dcterms:modified xsi:type="dcterms:W3CDTF">2015-03-11T22:20:04Z</dcterms:modified>
  <cp:category/>
  <cp:version/>
  <cp:contentType/>
  <cp:contentStatus/>
  <cp:revision>56</cp:revision>
</cp:coreProperties>
</file>